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README" sheetId="2" state="visible" r:id="rId2"/>
    <sheet xmlns:r="http://schemas.openxmlformats.org/officeDocument/2006/relationships" name="INVENTORY" sheetId="3" state="visible" r:id="rId3"/>
    <sheet xmlns:r="http://schemas.openxmlformats.org/officeDocument/2006/relationships" name="SALES LOG" sheetId="4" state="visible" r:id="rId4"/>
    <sheet xmlns:r="http://schemas.openxmlformats.org/officeDocument/2006/relationships" name="UTANG" sheetId="5" state="visible" r:id="rId5"/>
    <sheet xmlns:r="http://schemas.openxmlformats.org/officeDocument/2006/relationships" name="EXPENSES" sheetId="6" state="visible" r:id="rId6"/>
    <sheet xmlns:r="http://schemas.openxmlformats.org/officeDocument/2006/relationships" name="GCASH &amp; LOAD" sheetId="7" state="visible" r:id="rId7"/>
  </sheets>
  <definedNames>
    <definedName name="_xlnm._FilterDatabase" localSheetId="2" hidden="1">'INVENTORY'!$A$1:$J$6</definedName>
    <definedName name="_xlnm._FilterDatabase" localSheetId="3" hidden="1">'SALES LOG'!$A$1:$H$6</definedName>
    <definedName name="_xlnm._FilterDatabase" localSheetId="4" hidden="1">'UTANG'!$A$1:$H$6</definedName>
    <definedName name="_xlnm._FilterDatabase" localSheetId="5" hidden="1">'EXPENSES'!$A$1:$D$6</definedName>
    <definedName name="_xlnm._FilterDatabase" localSheetId="6" hidden="1">'GCASH &amp; LOAD'!$A$1:$E$6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4">
    <font>
      <name val="Calibri"/>
      <family val="2"/>
      <color theme="1"/>
      <sz val="11"/>
      <scheme val="minor"/>
    </font>
    <font>
      <b val="1"/>
      <color rgb="00101828"/>
      <sz val="16"/>
    </font>
    <font>
      <color rgb="00667085"/>
      <sz val="12"/>
    </font>
    <font>
      <b val="1"/>
      <color rgb="00101828"/>
      <sz val="12"/>
    </font>
    <font>
      <sz val="11"/>
    </font>
    <font>
      <color rgb="00667085"/>
      <sz val="9"/>
    </font>
    <font>
      <b val="1"/>
      <color rgb="00DC2626"/>
    </font>
    <font>
      <b val="1"/>
      <color rgb="00FFFFFF"/>
      <sz val="11"/>
    </font>
    <font>
      <color rgb="00667085"/>
      <sz val="10"/>
    </font>
    <font>
      <b val="1"/>
      <color rgb="00667085"/>
      <sz val="11"/>
    </font>
    <font>
      <b val="1"/>
      <color rgb="00101828"/>
      <sz val="18"/>
    </font>
    <font>
      <b val="1"/>
      <sz val="11"/>
    </font>
    <font>
      <b val="1"/>
      <color rgb="00667085"/>
      <sz val="9"/>
    </font>
    <font>
      <sz val="10"/>
    </font>
  </fonts>
  <fills count="6">
    <fill>
      <patternFill/>
    </fill>
    <fill>
      <patternFill patternType="gray125"/>
    </fill>
    <fill>
      <patternFill patternType="solid">
        <fgColor rgb="000B5FFF"/>
      </patternFill>
    </fill>
    <fill>
      <patternFill patternType="solid">
        <fgColor rgb="00F6F8FB"/>
      </patternFill>
    </fill>
    <fill>
      <patternFill patternType="solid">
        <fgColor rgb="00FEF7E6"/>
      </patternFill>
    </fill>
    <fill>
      <patternFill patternType="solid">
        <fgColor rgb="00E9F9F1"/>
      </patternFill>
    </fill>
  </fills>
  <borders count="2">
    <border>
      <left/>
      <right/>
      <top/>
      <bottom/>
      <diagonal/>
    </border>
    <border>
      <left style="thin">
        <color rgb="00E4E7EC"/>
      </left>
      <right style="thin">
        <color rgb="00E4E7EC"/>
      </right>
      <top style="thin">
        <color rgb="00E4E7EC"/>
      </top>
      <bottom style="thin">
        <color rgb="00E4E7EC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8" fillId="0" borderId="0" pivotButton="0" quotePrefix="0" xfId="0"/>
    <xf numFmtId="0" fontId="9" fillId="3" borderId="0" pivotButton="0" quotePrefix="0" xfId="0"/>
    <xf numFmtId="0" fontId="0" fillId="3" borderId="0" pivotButton="0" quotePrefix="0" xfId="0"/>
    <xf numFmtId="4" fontId="10" fillId="3" borderId="0" pivotButton="0" quotePrefix="0" xfId="0"/>
    <xf numFmtId="0" fontId="9" fillId="4" borderId="0" pivotButton="0" quotePrefix="0" xfId="0"/>
    <xf numFmtId="0" fontId="0" fillId="4" borderId="0" pivotButton="0" quotePrefix="0" xfId="0"/>
    <xf numFmtId="1" fontId="10" fillId="4" borderId="0" pivotButton="0" quotePrefix="0" xfId="0"/>
    <xf numFmtId="0" fontId="9" fillId="5" borderId="0" pivotButton="0" quotePrefix="0" xfId="0"/>
    <xf numFmtId="0" fontId="0" fillId="5" borderId="0" pivotButton="0" quotePrefix="0" xfId="0"/>
    <xf numFmtId="4" fontId="10" fillId="5" borderId="0" pivotButton="0" quotePrefix="0" xfId="0"/>
    <xf numFmtId="0" fontId="11" fillId="0" borderId="0" pivotButton="0" quotePrefix="0" xfId="0"/>
    <xf numFmtId="0" fontId="12" fillId="0" borderId="0" pivotButton="0" quotePrefix="0" xfId="0"/>
    <xf numFmtId="0" fontId="13" fillId="0" borderId="0" pivotButton="0" quotePrefix="0" xfId="0"/>
    <xf numFmtId="4" fontId="13" fillId="0" borderId="0" pivotButton="0" quotePrefix="0" xfId="0"/>
    <xf numFmtId="0" fontId="6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7" fillId="2" borderId="0" applyAlignment="1" pivotButton="0" quotePrefix="0" xfId="0">
      <alignment horizontal="center" vertical="center"/>
    </xf>
    <xf numFmtId="0" fontId="0" fillId="0" borderId="1" pivotButton="0" quotePrefix="0" xfId="0"/>
    <xf numFmtId="4" fontId="0" fillId="0" borderId="1" pivotButton="0" quotePrefix="0" xfId="0"/>
    <xf numFmtId="164" fontId="0" fillId="0" borderId="1" pivotButton="0" quotePrefix="0" xfId="0"/>
  </cellXfs>
  <cellStyles count="1">
    <cellStyle name="Normal" xfId="0" builtinId="0" hidden="0"/>
  </cellStyles>
  <dxfs count="3">
    <dxf>
      <font>
        <b val="1"/>
        <color rgb="00DC2626"/>
      </font>
      <fill>
        <patternFill patternType="solid">
          <fgColor rgb="00FEE2E2"/>
        </patternFill>
      </fill>
    </dxf>
    <dxf>
      <font>
        <color rgb="00067A53"/>
      </font>
      <fill>
        <patternFill patternType="solid">
          <fgColor rgb="00D1F0E1"/>
        </patternFill>
      </fill>
    </dxf>
    <dxf>
      <font>
        <b val="1"/>
        <color rgb="00DC262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F3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18" customWidth="1" min="3" max="3"/>
    <col width="4" customWidth="1" min="4" max="4"/>
    <col width="30" customWidth="1" min="5" max="5"/>
    <col width="18" customWidth="1" min="6" max="6"/>
    <col width="4" customWidth="1" min="7" max="7"/>
  </cols>
  <sheetData>
    <row r="2">
      <c r="B2" s="1" t="inlineStr">
        <is>
          <t>📊 DASHBOARD</t>
        </is>
      </c>
    </row>
    <row r="3">
      <c r="B3" s="2" t="inlineStr">
        <is>
          <t>Auto-compute lahat — wag i-edit ang mga numbers dito</t>
        </is>
      </c>
    </row>
    <row r="5">
      <c r="B5" s="3" t="inlineStr">
        <is>
          <t>TOTAL SALES (₱)</t>
        </is>
      </c>
      <c r="C5" s="4" t="n"/>
      <c r="E5" s="3" t="inlineStr">
        <is>
          <t>TOTAL GROSS PROFIT (₱)</t>
        </is>
      </c>
      <c r="F5" s="4" t="n"/>
    </row>
    <row r="6">
      <c r="B6" s="5">
        <f>SUM('SALES LOG'!E2:E6)</f>
        <v/>
      </c>
      <c r="C6" s="4" t="n"/>
      <c r="E6" s="5">
        <f>SUM('SALES LOG'!G2:G6)</f>
        <v/>
      </c>
      <c r="F6" s="4" t="n"/>
    </row>
    <row r="8">
      <c r="B8" s="3" t="inlineStr">
        <is>
          <t>TOTAL EXPENSES (₱)</t>
        </is>
      </c>
      <c r="C8" s="4" t="n"/>
      <c r="E8" s="3" t="inlineStr">
        <is>
          <t>NET (profit + gcash fees − expenses) (₱)</t>
        </is>
      </c>
      <c r="F8" s="4" t="n"/>
    </row>
    <row r="9">
      <c r="B9" s="5">
        <f>SUM(EXPENSES!D2:D6)</f>
        <v/>
      </c>
      <c r="C9" s="4" t="n"/>
      <c r="E9" s="5">
        <f>SUM('SALES LOG'!G2:G6)+SUM('GCASH &amp; LOAD'!D2:D6)-SUM(EXPENSES!D2:D6)</f>
        <v/>
      </c>
      <c r="F9" s="4" t="n"/>
    </row>
    <row r="11">
      <c r="B11" s="3" t="inlineStr">
        <is>
          <t>INVENTORY VALUE (₱)</t>
        </is>
      </c>
      <c r="C11" s="4" t="n"/>
      <c r="E11" s="3" t="inlineStr">
        <is>
          <t>UTANG NA HINDI PAID (₱)</t>
        </is>
      </c>
      <c r="F11" s="4" t="n"/>
    </row>
    <row r="12">
      <c r="B12" s="5">
        <f>SUM(INVENTORY!H2:H6)</f>
        <v/>
      </c>
      <c r="C12" s="4" t="n"/>
      <c r="E12" s="5">
        <f>SUMIFS(UTANG!D2:D6,UTANG!F2:F6,"&lt;&gt;Yes",UTANG!A2:A6,"&lt;&gt;")</f>
        <v/>
      </c>
      <c r="F12" s="4" t="n"/>
    </row>
    <row r="14">
      <c r="B14" s="6" t="inlineStr">
        <is>
          <t>ITEMS NA REORDER NA</t>
        </is>
      </c>
      <c r="C14" s="7" t="n"/>
      <c r="E14" s="6" t="inlineStr">
        <is>
          <t>MGA UTANG NA LATE</t>
        </is>
      </c>
      <c r="F14" s="7" t="n"/>
    </row>
    <row r="15">
      <c r="B15" s="8">
        <f>COUNTIF(INVENTORY!J2:J6,"⚠️ REORDER NA!")</f>
        <v/>
      </c>
      <c r="C15" s="7" t="n"/>
      <c r="E15" s="8">
        <f>COUNTIF(UTANG!H2:H6,"🔴 KULIKAHIN NA!")</f>
        <v/>
      </c>
      <c r="F15" s="7" t="n"/>
    </row>
    <row r="17">
      <c r="B17" s="9" t="inlineStr">
        <is>
          <t>GCASH/LOAD KITA (fees)</t>
        </is>
      </c>
      <c r="C17" s="10" t="n"/>
      <c r="E17" s="9" t="inlineStr">
        <is>
          <t>BENTA NGAYONG ARAW</t>
        </is>
      </c>
      <c r="F17" s="10" t="n"/>
    </row>
    <row r="18">
      <c r="B18" s="11">
        <f>SUM('GCASH &amp; LOAD'!D2:D6)</f>
        <v/>
      </c>
      <c r="C18" s="10" t="n"/>
      <c r="E18" s="11">
        <f>SUMIF('SALES LOG'!A2:A6,TODAY(),'SALES LOG'!E2:E6)</f>
        <v/>
      </c>
      <c r="F18" s="10" t="n"/>
    </row>
    <row r="20">
      <c r="B20" s="9" t="inlineStr">
        <is>
          <t>BENTA NGAYONG BUWAN (MTD)</t>
        </is>
      </c>
      <c r="C20" s="10" t="n"/>
    </row>
    <row r="21">
      <c r="B21" s="11">
        <f>SUMIFS('SALES LOG'!E2:E6,'SALES LOG'!A2:A6,"&gt;="&amp;DATE(YEAR(TODAY()),MONTH(TODAY()),1),'SALES LOG'!A2:A6,"&lt;"&amp;DATE(YEAR(TODAY()),MONTH(TODAY())+1,1))</f>
        <v/>
      </c>
      <c r="C21" s="10" t="n"/>
    </row>
    <row r="24">
      <c r="B24" s="12" t="inlineStr">
        <is>
          <t>TOTAL PER ITEM (sales):</t>
        </is>
      </c>
      <c r="E24" s="12" t="inlineStr">
        <is>
          <t>TOP BUYERS (utang):</t>
        </is>
      </c>
    </row>
    <row r="25">
      <c r="B25" s="13" t="inlineStr">
        <is>
          <t>Item</t>
        </is>
      </c>
      <c r="C25" s="13" t="inlineStr">
        <is>
          <t>Sales (₱)</t>
        </is>
      </c>
    </row>
    <row r="26">
      <c r="B26" s="14">
        <f>IF(INVENTORY!A2="","",INVENTORY!A2)</f>
        <v/>
      </c>
      <c r="C26" s="15">
        <f>IF(INVENTORY!A2="","",SUMIF('SALES LOG'!B:B,INVENTORY!A2,'SALES LOG'!E:E))</f>
        <v/>
      </c>
    </row>
    <row r="27">
      <c r="B27" s="14">
        <f>IF(INVENTORY!A3="","",INVENTORY!A3)</f>
        <v/>
      </c>
      <c r="C27" s="15">
        <f>IF(INVENTORY!A3="","",SUMIF('SALES LOG'!B:B,INVENTORY!A3,'SALES LOG'!E:E))</f>
        <v/>
      </c>
    </row>
    <row r="28">
      <c r="B28" s="14">
        <f>IF(INVENTORY!A4="","",INVENTORY!A4)</f>
        <v/>
      </c>
      <c r="C28" s="15">
        <f>IF(INVENTORY!A4="","",SUMIF('SALES LOG'!B:B,INVENTORY!A4,'SALES LOG'!E:E))</f>
        <v/>
      </c>
    </row>
    <row r="29">
      <c r="B29" s="14">
        <f>IF(INVENTORY!A5="","",INVENTORY!A5)</f>
        <v/>
      </c>
      <c r="C29" s="15">
        <f>IF(INVENTORY!A5="","",SUMIF('SALES LOG'!B:B,INVENTORY!A5,'SALES LOG'!E:E))</f>
        <v/>
      </c>
    </row>
    <row r="38">
      <c r="B38" s="16" t="inlineStr">
        <is>
          <t>DEMO VERSION — 5 rows lang ang pwede. Full version: unlimited rows + free updates.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B2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NEGOSYOSHEET — Inventory, Utang at Profit Tracker</t>
        </is>
      </c>
    </row>
    <row r="3">
      <c r="B3" s="17" t="inlineStr">
        <is>
          <t>Para sa sari-sari store, online reseller, at maliliit na negosyo</t>
        </is>
      </c>
    </row>
    <row r="4">
      <c r="B4" t="inlineStr"/>
    </row>
    <row r="5">
      <c r="B5" s="18" t="inlineStr">
        <is>
          <t>PAANO GAMITIN (3 steps lang):</t>
        </is>
      </c>
    </row>
    <row r="6">
      <c r="B6" s="19" t="inlineStr">
        <is>
          <t>1. I-fill ang INVENTORY sheet — item name, cost, selling price, stock-in, at reorder point.</t>
        </is>
      </c>
    </row>
    <row r="7">
      <c r="B7" s="19" t="inlineStr">
        <is>
          <t>2. I-log ang bawat benta sa SALES LOG (may dropdown na item list, auto-compute ang profit).</t>
        </is>
      </c>
    </row>
    <row r="8">
      <c r="B8" s="19" t="inlineStr">
        <is>
          <t>3. I-log ang utang sa UTANG at mga gastos sa EXPENSES. Watch ang DASHBOARD — lahat nandoon.</t>
        </is>
      </c>
    </row>
    <row r="9">
      <c r="B9" t="inlineStr"/>
    </row>
    <row r="10">
      <c r="B10" s="18" t="inlineStr">
        <is>
          <t>MGA SHEET:</t>
        </is>
      </c>
    </row>
    <row r="11">
      <c r="B11" s="19" t="inlineStr">
        <is>
          <t>• DASHBOARD — total sales, profit, inventory value, utang, at reorder alerts. Dito ang summary.</t>
        </is>
      </c>
    </row>
    <row r="12">
      <c r="B12" s="19" t="inlineStr">
        <is>
          <t>• INVENTORY — listahan ng items. Auto-compute: current stock, stock value, REORDER NA alert.</t>
        </is>
      </c>
    </row>
    <row r="13">
      <c r="B13" s="19" t="inlineStr">
        <is>
          <t>• SALES LOG — bawat sale. Auto: unit price (galing Inventory), total, cost, profit.</t>
        </is>
      </c>
    </row>
    <row r="14">
      <c r="B14" s="19" t="inlineStr">
        <is>
          <t>• UTANG — listahan ng mga utang. Auto: days overdue at KULIKAHIN NA! alert.</t>
        </is>
      </c>
    </row>
    <row r="15">
      <c r="B15" s="19" t="inlineStr">
        <is>
          <t>• EXPENSES — kuryente, upa, load, at iba. Ibaon sa DASHBOARD computation.</t>
        </is>
      </c>
    </row>
    <row r="16">
      <c r="B16" s="19" t="inlineStr">
        <is>
          <t>• GCASH &amp; LOAD — cash-in/out, e-load, bills payment logs + kita sa fees.</t>
        </is>
      </c>
    </row>
    <row r="17">
      <c r="B17" s="19" t="inlineStr">
        <is>
          <t>• Stock out ay AUTO na galing SALES LOG — isang log lang, walang doble!</t>
        </is>
      </c>
    </row>
    <row r="18">
      <c r="B18" t="inlineStr"/>
    </row>
    <row r="19">
      <c r="B19" s="18" t="inlineStr">
        <is>
          <t>IMPORTANTE:</t>
        </is>
      </c>
    </row>
    <row r="20">
      <c r="B20" s="19" t="inlineStr">
        <is>
          <t>• Wag i-edit ang mga may formula (kulay grey). Type lang sa white cells.</t>
        </is>
      </c>
    </row>
    <row r="21">
      <c r="B21" s="19" t="inlineStr">
        <is>
          <t>• Gumagana sa Excel at Google Sheets (i-upload lang sa Drive → Open with Google Sheets).</t>
        </is>
      </c>
    </row>
    <row r="22">
      <c r="B22" s="19" t="inlineStr">
        <is>
          <t>• Ang profit sa SALES LOG = total benta − cost ng items. Ang NET sa DASHBOARD = profit − expenses.</t>
        </is>
      </c>
    </row>
    <row r="23">
      <c r="B23" t="inlineStr"/>
    </row>
    <row r="24">
      <c r="B24" s="20" t="inlineStr">
        <is>
          <t>NegosyoSheet v1.0 · 2026-08-22 · Support: check README sa page where you downloaded</t>
        </is>
      </c>
    </row>
    <row r="26">
      <c r="B26" s="16" t="inlineStr">
        <is>
          <t>*** DEMO VERSION — limited to 5 inventory rows. Get the full version para walang limit! ***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12" customWidth="1" min="3" max="3"/>
    <col width="16" customWidth="1" min="4" max="4"/>
    <col width="10" customWidth="1" min="5" max="5"/>
    <col width="11" customWidth="1" min="6" max="6"/>
    <col width="13" customWidth="1" min="7" max="7"/>
    <col width="15" customWidth="1" min="8" max="8"/>
    <col width="13" customWidth="1" min="9" max="9"/>
    <col width="16" customWidth="1" min="10" max="10"/>
  </cols>
  <sheetData>
    <row r="1">
      <c r="A1" s="21" t="inlineStr">
        <is>
          <t>Item Name</t>
        </is>
      </c>
      <c r="B1" s="21" t="inlineStr">
        <is>
          <t>Unit</t>
        </is>
      </c>
      <c r="C1" s="21" t="inlineStr">
        <is>
          <t>Cost (₱)</t>
        </is>
      </c>
      <c r="D1" s="21" t="inlineStr">
        <is>
          <t>Selling Price (₱)</t>
        </is>
      </c>
      <c r="E1" s="21" t="inlineStr">
        <is>
          <t>Stock In</t>
        </is>
      </c>
      <c r="F1" s="21" t="inlineStr">
        <is>
          <t>Stock Out (auto)</t>
        </is>
      </c>
      <c r="G1" s="21" t="inlineStr">
        <is>
          <t>Current Stock</t>
        </is>
      </c>
      <c r="H1" s="21" t="inlineStr">
        <is>
          <t>Stock Value (₱)</t>
        </is>
      </c>
      <c r="I1" s="21" t="inlineStr">
        <is>
          <t>Reorder Point</t>
        </is>
      </c>
      <c r="J1" s="21" t="inlineStr">
        <is>
          <t>Status</t>
        </is>
      </c>
    </row>
    <row r="2">
      <c r="A2" s="22" t="inlineStr">
        <is>
          <t>Noka Noodles</t>
        </is>
      </c>
      <c r="B2" s="22" t="inlineStr">
        <is>
          <t>pc</t>
        </is>
      </c>
      <c r="C2" s="23" t="n">
        <v>12</v>
      </c>
      <c r="D2" s="23" t="n">
        <v>18</v>
      </c>
      <c r="E2" s="22" t="n">
        <v>48</v>
      </c>
      <c r="F2" s="22">
        <f>IF(A2="","",SUMIF('SALES LOG'!B:B,A2,'SALES LOG'!C:C))</f>
        <v/>
      </c>
      <c r="G2" s="22">
        <f>IF(A2="","",E2-F2)</f>
        <v/>
      </c>
      <c r="H2" s="23">
        <f>IF(A2="","",G2*C2)</f>
        <v/>
      </c>
      <c r="I2" s="22" t="n"/>
      <c r="J2" s="22">
        <f>IF(A2="","",IF(G2&lt;=I2,"⚠️ REORDER NA!","OK"))</f>
        <v/>
      </c>
    </row>
    <row r="3">
      <c r="A3" s="22" t="inlineStr">
        <is>
          <t>Softdrinks 1L</t>
        </is>
      </c>
      <c r="B3" s="22" t="inlineStr">
        <is>
          <t>btl</t>
        </is>
      </c>
      <c r="C3" s="23" t="n">
        <v>68</v>
      </c>
      <c r="D3" s="23" t="n">
        <v>90</v>
      </c>
      <c r="E3" s="22" t="n">
        <v>24</v>
      </c>
      <c r="F3" s="22">
        <f>IF(A3="","",SUMIF('SALES LOG'!B:B,A3,'SALES LOG'!C:C))</f>
        <v/>
      </c>
      <c r="G3" s="22">
        <f>IF(A3="","",E3-F3)</f>
        <v/>
      </c>
      <c r="H3" s="23">
        <f>IF(A3="","",G3*C3)</f>
        <v/>
      </c>
      <c r="I3" s="22" t="n"/>
      <c r="J3" s="22">
        <f>IF(A3="","",IF(G3&lt;=I3,"⚠️ REORDER NA!","OK"))</f>
        <v/>
      </c>
    </row>
    <row r="4">
      <c r="A4" s="22" t="inlineStr">
        <is>
          <t>Sabon 60g</t>
        </is>
      </c>
      <c r="B4" s="22" t="inlineStr">
        <is>
          <t>pc</t>
        </is>
      </c>
      <c r="C4" s="23" t="n">
        <v>22</v>
      </c>
      <c r="D4" s="23" t="n">
        <v>35</v>
      </c>
      <c r="E4" s="22" t="n">
        <v>30</v>
      </c>
      <c r="F4" s="22">
        <f>IF(A4="","",SUMIF('SALES LOG'!B:B,A4,'SALES LOG'!C:C))</f>
        <v/>
      </c>
      <c r="G4" s="22">
        <f>IF(A4="","",E4-F4)</f>
        <v/>
      </c>
      <c r="H4" s="23">
        <f>IF(A4="","",G4*C4)</f>
        <v/>
      </c>
      <c r="I4" s="22" t="n"/>
      <c r="J4" s="22">
        <f>IF(A4="","",IF(G4&lt;=I4,"⚠️ REORDER NA!","OK"))</f>
        <v/>
      </c>
    </row>
    <row r="5">
      <c r="A5" s="22" t="n"/>
      <c r="B5" s="22" t="n"/>
      <c r="C5" s="23" t="n"/>
      <c r="D5" s="23" t="n"/>
      <c r="E5" s="22" t="n"/>
      <c r="F5" s="22">
        <f>IF(A5="","",SUMIF('SALES LOG'!B:B,A5,'SALES LOG'!C:C))</f>
        <v/>
      </c>
      <c r="G5" s="22">
        <f>IF(A5="","",E5-F5)</f>
        <v/>
      </c>
      <c r="H5" s="23">
        <f>IF(A5="","",G5*C5)</f>
        <v/>
      </c>
      <c r="I5" s="22" t="n"/>
      <c r="J5" s="22">
        <f>IF(A5="","",IF(G5&lt;=I5,"⚠️ REORDER NA!","OK"))</f>
        <v/>
      </c>
    </row>
    <row r="6">
      <c r="A6" s="22" t="n"/>
      <c r="B6" s="22" t="n"/>
      <c r="C6" s="23" t="n"/>
      <c r="D6" s="23" t="n"/>
      <c r="E6" s="22" t="n"/>
      <c r="F6" s="22">
        <f>IF(A6="","",SUMIF('SALES LOG'!B:B,A6,'SALES LOG'!C:C))</f>
        <v/>
      </c>
      <c r="G6" s="22">
        <f>IF(A6="","",E6-F6)</f>
        <v/>
      </c>
      <c r="H6" s="23">
        <f>IF(A6="","",G6*C6)</f>
        <v/>
      </c>
      <c r="I6" s="22" t="n"/>
      <c r="J6" s="22">
        <f>IF(A6="","",IF(G6&lt;=I6,"⚠️ REORDER NA!","OK"))</f>
        <v/>
      </c>
    </row>
  </sheetData>
  <autoFilter ref="A1:J6"/>
  <conditionalFormatting sqref="J2:J6">
    <cfRule type="expression" priority="1" dxfId="0">
      <formula>$J2="⚠️ REORDER NA!"</formula>
    </cfRule>
    <cfRule type="expression" priority="2" dxfId="1">
      <formula>$J2="OK"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8" customWidth="1" min="3" max="3"/>
    <col width="14" customWidth="1" min="4" max="4"/>
    <col width="13" customWidth="1" min="5" max="5"/>
    <col width="12" customWidth="1" min="6" max="6"/>
    <col width="13" customWidth="1" min="7" max="7"/>
    <col width="10" customWidth="1" min="8" max="8"/>
  </cols>
  <sheetData>
    <row r="1">
      <c r="A1" s="21" t="inlineStr">
        <is>
          <t>Date</t>
        </is>
      </c>
      <c r="B1" s="21" t="inlineStr">
        <is>
          <t>Item Name</t>
        </is>
      </c>
      <c r="C1" s="21" t="inlineStr">
        <is>
          <t>Qty</t>
        </is>
      </c>
      <c r="D1" s="21" t="inlineStr">
        <is>
          <t>Unit Price (₱)</t>
        </is>
      </c>
      <c r="E1" s="21" t="inlineStr">
        <is>
          <t>Total (₱)</t>
        </is>
      </c>
      <c r="F1" s="21" t="inlineStr">
        <is>
          <t>Cost (₱)</t>
        </is>
      </c>
      <c r="G1" s="21" t="inlineStr">
        <is>
          <t>Profit (₱)</t>
        </is>
      </c>
      <c r="H1" s="21" t="inlineStr">
        <is>
          <t>Payment</t>
        </is>
      </c>
    </row>
    <row r="2">
      <c r="A2" s="24" t="inlineStr">
        <is>
          <t>2026-08-22</t>
        </is>
      </c>
      <c r="B2" s="22" t="inlineStr">
        <is>
          <t>Noka Noodles</t>
        </is>
      </c>
      <c r="C2" s="22" t="n">
        <v>3</v>
      </c>
      <c r="D2" s="23">
        <f>IF(OR(B2="",C2=""),"",IFERROR(VLOOKUP(B2,INVENTORY!A:D,4,FALSE),""))</f>
        <v/>
      </c>
      <c r="E2" s="23">
        <f>IF(OR(B2="",C2=""),"",D2*C2)</f>
        <v/>
      </c>
      <c r="F2" s="23">
        <f>IF(OR(B2="",C2=""),"",IFERROR(VLOOKUP(B2,INVENTORY!A:C,3,FALSE),"")*C2)</f>
        <v/>
      </c>
      <c r="G2" s="23">
        <f>IF(OR(B2="",C2=""),"",E2-F2)</f>
        <v/>
      </c>
      <c r="H2" s="22" t="n"/>
    </row>
    <row r="3">
      <c r="A3" s="24" t="inlineStr">
        <is>
          <t>2026-08-22</t>
        </is>
      </c>
      <c r="B3" s="22" t="inlineStr">
        <is>
          <t>Softdrinks 1L</t>
        </is>
      </c>
      <c r="C3" s="22" t="n">
        <v>1</v>
      </c>
      <c r="D3" s="23">
        <f>IF(OR(B3="",C3=""),"",IFERROR(VLOOKUP(B3,INVENTORY!A:D,4,FALSE),""))</f>
        <v/>
      </c>
      <c r="E3" s="23">
        <f>IF(OR(B3="",C3=""),"",D3*C3)</f>
        <v/>
      </c>
      <c r="F3" s="23">
        <f>IF(OR(B3="",C3=""),"",IFERROR(VLOOKUP(B3,INVENTORY!A:C,3,FALSE),"")*C3)</f>
        <v/>
      </c>
      <c r="G3" s="23">
        <f>IF(OR(B3="",C3=""),"",E3-F3)</f>
        <v/>
      </c>
      <c r="H3" s="22" t="n"/>
    </row>
    <row r="4">
      <c r="A4" s="24" t="n"/>
      <c r="B4" s="22" t="n"/>
      <c r="C4" s="22" t="n"/>
      <c r="D4" s="23">
        <f>IF(OR(B4="",C4=""),"",IFERROR(VLOOKUP(B4,INVENTORY!A:D,4,FALSE),""))</f>
        <v/>
      </c>
      <c r="E4" s="23">
        <f>IF(OR(B4="",C4=""),"",D4*C4)</f>
        <v/>
      </c>
      <c r="F4" s="23">
        <f>IF(OR(B4="",C4=""),"",IFERROR(VLOOKUP(B4,INVENTORY!A:C,3,FALSE),"")*C4)</f>
        <v/>
      </c>
      <c r="G4" s="23">
        <f>IF(OR(B4="",C4=""),"",E4-F4)</f>
        <v/>
      </c>
      <c r="H4" s="22" t="n"/>
    </row>
    <row r="5">
      <c r="A5" s="24" t="n"/>
      <c r="B5" s="22" t="n"/>
      <c r="C5" s="22" t="n"/>
      <c r="D5" s="23">
        <f>IF(OR(B5="",C5=""),"",IFERROR(VLOOKUP(B5,INVENTORY!A:D,4,FALSE),""))</f>
        <v/>
      </c>
      <c r="E5" s="23">
        <f>IF(OR(B5="",C5=""),"",D5*C5)</f>
        <v/>
      </c>
      <c r="F5" s="23">
        <f>IF(OR(B5="",C5=""),"",IFERROR(VLOOKUP(B5,INVENTORY!A:C,3,FALSE),"")*C5)</f>
        <v/>
      </c>
      <c r="G5" s="23">
        <f>IF(OR(B5="",C5=""),"",E5-F5)</f>
        <v/>
      </c>
      <c r="H5" s="22" t="n"/>
    </row>
    <row r="6">
      <c r="A6" s="24" t="n"/>
      <c r="B6" s="22" t="n"/>
      <c r="C6" s="22" t="n"/>
      <c r="D6" s="23">
        <f>IF(OR(B6="",C6=""),"",IFERROR(VLOOKUP(B6,INVENTORY!A:D,4,FALSE),""))</f>
        <v/>
      </c>
      <c r="E6" s="23">
        <f>IF(OR(B6="",C6=""),"",D6*C6)</f>
        <v/>
      </c>
      <c r="F6" s="23">
        <f>IF(OR(B6="",C6=""),"",IFERROR(VLOOKUP(B6,INVENTORY!A:C,3,FALSE),"")*C6)</f>
        <v/>
      </c>
      <c r="G6" s="23">
        <f>IF(OR(B6="",C6=""),"",E6-F6)</f>
        <v/>
      </c>
      <c r="H6" s="22" t="n"/>
    </row>
  </sheetData>
  <autoFilter ref="A1:H6"/>
  <conditionalFormatting sqref="G2:G6">
    <cfRule type="cellIs" priority="1" operator="lessThan" dxfId="2">
      <formula>0</formula>
    </cfRule>
  </conditionalFormatting>
  <dataValidations count="2">
    <dataValidation sqref="B2:B6" showDropDown="0" showInputMessage="0" showErrorMessage="0" allowBlank="1" type="list">
      <formula1>=INVENTORY!$A$2:$A$6</formula1>
    </dataValidation>
    <dataValidation sqref="H2:H6" showDropDown="0" showInputMessage="0" showErrorMessage="0" allowBlank="1" type="list">
      <formula1>"Cash,GCash,Utang"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4" customWidth="1" min="3" max="3"/>
    <col width="13" customWidth="1" min="4" max="4"/>
    <col width="12" customWidth="1" min="5" max="5"/>
    <col width="9" customWidth="1" min="6" max="6"/>
    <col width="12" customWidth="1" min="7" max="7"/>
    <col width="16" customWidth="1" min="8" max="8"/>
  </cols>
  <sheetData>
    <row r="1">
      <c r="A1" s="21" t="inlineStr">
        <is>
          <t>Date</t>
        </is>
      </c>
      <c r="B1" s="21" t="inlineStr">
        <is>
          <t>Customer</t>
        </is>
      </c>
      <c r="C1" s="21" t="inlineStr">
        <is>
          <t>Item / Notes</t>
        </is>
      </c>
      <c r="D1" s="21" t="inlineStr">
        <is>
          <t>Amount (₱)</t>
        </is>
      </c>
      <c r="E1" s="21" t="inlineStr">
        <is>
          <t>Due Date</t>
        </is>
      </c>
      <c r="F1" s="21" t="inlineStr">
        <is>
          <t>Paid?</t>
        </is>
      </c>
      <c r="G1" s="21" t="inlineStr">
        <is>
          <t>Days Overdue</t>
        </is>
      </c>
      <c r="H1" s="21" t="inlineStr">
        <is>
          <t>Status</t>
        </is>
      </c>
    </row>
    <row r="2">
      <c r="A2" s="24" t="n"/>
      <c r="B2" s="22" t="n"/>
      <c r="C2" s="22" t="n"/>
      <c r="D2" s="23" t="n"/>
      <c r="E2" s="24" t="n"/>
      <c r="F2" s="22" t="n"/>
      <c r="G2" s="22">
        <f>IF(OR(E2="",F2="Yes"),"",MAX(0,TODAY()-E2))</f>
        <v/>
      </c>
      <c r="H2" s="22">
        <f>IF(F2="Yes","✅ PAID",IF(A2="","",IF(G2&gt;0,"🔴 KULIKAHIN NA!","🕒 Hindi pa due")))</f>
        <v/>
      </c>
    </row>
    <row r="3">
      <c r="A3" s="24" t="n"/>
      <c r="B3" s="22" t="n"/>
      <c r="C3" s="22" t="n"/>
      <c r="D3" s="23" t="n"/>
      <c r="E3" s="24" t="n"/>
      <c r="F3" s="22" t="n"/>
      <c r="G3" s="22">
        <f>IF(OR(E3="",F3="Yes"),"",MAX(0,TODAY()-E3))</f>
        <v/>
      </c>
      <c r="H3" s="22">
        <f>IF(F3="Yes","✅ PAID",IF(A3="","",IF(G3&gt;0,"🔴 KULIKAHIN NA!","🕒 Hindi pa due")))</f>
        <v/>
      </c>
    </row>
    <row r="4">
      <c r="A4" s="24" t="n"/>
      <c r="B4" s="22" t="n"/>
      <c r="C4" s="22" t="n"/>
      <c r="D4" s="23" t="n"/>
      <c r="E4" s="24" t="n"/>
      <c r="F4" s="22" t="n"/>
      <c r="G4" s="22">
        <f>IF(OR(E4="",F4="Yes"),"",MAX(0,TODAY()-E4))</f>
        <v/>
      </c>
      <c r="H4" s="22">
        <f>IF(F4="Yes","✅ PAID",IF(A4="","",IF(G4&gt;0,"🔴 KULIKAHIN NA!","🕒 Hindi pa due")))</f>
        <v/>
      </c>
    </row>
    <row r="5">
      <c r="A5" s="24" t="n"/>
      <c r="B5" s="22" t="n"/>
      <c r="C5" s="22" t="n"/>
      <c r="D5" s="23" t="n"/>
      <c r="E5" s="24" t="n"/>
      <c r="F5" s="22" t="n"/>
      <c r="G5" s="22">
        <f>IF(OR(E5="",F5="Yes"),"",MAX(0,TODAY()-E5))</f>
        <v/>
      </c>
      <c r="H5" s="22">
        <f>IF(F5="Yes","✅ PAID",IF(A5="","",IF(G5&gt;0,"🔴 KULIKAHIN NA!","🕒 Hindi pa due")))</f>
        <v/>
      </c>
    </row>
    <row r="6">
      <c r="A6" s="24" t="n"/>
      <c r="B6" s="22" t="n"/>
      <c r="C6" s="22" t="n"/>
      <c r="D6" s="23" t="n"/>
      <c r="E6" s="24" t="n"/>
      <c r="F6" s="22" t="n"/>
      <c r="G6" s="22">
        <f>IF(OR(E6="",F6="Yes"),"",MAX(0,TODAY()-E6))</f>
        <v/>
      </c>
      <c r="H6" s="22">
        <f>IF(F6="Yes","✅ PAID",IF(A6="","",IF(G6&gt;0,"🔴 KULIKAHIN NA!","🕒 Hindi pa due")))</f>
        <v/>
      </c>
    </row>
  </sheetData>
  <autoFilter ref="A1:H6"/>
  <conditionalFormatting sqref="H2:H6">
    <cfRule type="expression" priority="1" dxfId="0">
      <formula>$H2="🔴 KULIKAHIN NA!"</formula>
    </cfRule>
  </conditionalFormatting>
  <dataValidations count="1">
    <dataValidation sqref="F2:F6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30" customWidth="1" min="3" max="3"/>
    <col width="13" customWidth="1" min="4" max="4"/>
  </cols>
  <sheetData>
    <row r="1">
      <c r="A1" s="21" t="inlineStr">
        <is>
          <t>Date</t>
        </is>
      </c>
      <c r="B1" s="21" t="inlineStr">
        <is>
          <t>Category</t>
        </is>
      </c>
      <c r="C1" s="21" t="inlineStr">
        <is>
          <t>Description</t>
        </is>
      </c>
      <c r="D1" s="21" t="inlineStr">
        <is>
          <t>Amount (₱)</t>
        </is>
      </c>
    </row>
    <row r="2">
      <c r="A2" s="24" t="n"/>
      <c r="B2" s="22" t="n"/>
      <c r="C2" s="22" t="n"/>
      <c r="D2" s="23" t="n"/>
    </row>
    <row r="3">
      <c r="A3" s="24" t="n"/>
      <c r="B3" s="22" t="n"/>
      <c r="C3" s="22" t="n"/>
      <c r="D3" s="23" t="n"/>
    </row>
    <row r="4">
      <c r="A4" s="24" t="n"/>
      <c r="B4" s="22" t="n"/>
      <c r="C4" s="22" t="n"/>
      <c r="D4" s="23" t="n"/>
    </row>
    <row r="5">
      <c r="A5" s="24" t="n"/>
      <c r="B5" s="22" t="n"/>
      <c r="C5" s="22" t="n"/>
      <c r="D5" s="23" t="n"/>
    </row>
    <row r="6">
      <c r="A6" s="24" t="n"/>
      <c r="B6" s="22" t="n"/>
      <c r="C6" s="22" t="n"/>
      <c r="D6" s="23" t="n"/>
    </row>
  </sheetData>
  <autoFilter ref="A1:D6"/>
  <dataValidations count="1">
    <dataValidation sqref="B2:B6" showDropDown="0" showInputMessage="0" showErrorMessage="0" allowBlank="1" type="list">
      <formula1>"Kuryente,Upa,Tubig,Load/Internet,Delivery/Transport,Supplies,Iba pa"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4" customWidth="1" min="3" max="3"/>
    <col width="16" customWidth="1" min="4" max="4"/>
    <col width="22" customWidth="1" min="5" max="5"/>
  </cols>
  <sheetData>
    <row r="1">
      <c r="A1" s="21" t="inlineStr">
        <is>
          <t>Date</t>
        </is>
      </c>
      <c r="B1" s="21" t="inlineStr">
        <is>
          <t>Type</t>
        </is>
      </c>
      <c r="C1" s="21" t="inlineStr">
        <is>
          <t>Amount (₱)</t>
        </is>
      </c>
      <c r="D1" s="21" t="inlineStr">
        <is>
          <t>Fee Collected (₱)</t>
        </is>
      </c>
      <c r="E1" s="21" t="inlineStr">
        <is>
          <t>Customer / Ref No.</t>
        </is>
      </c>
    </row>
    <row r="2">
      <c r="A2" s="24" t="n"/>
      <c r="B2" s="22" t="n"/>
      <c r="C2" s="23" t="n"/>
      <c r="D2" s="23" t="n"/>
      <c r="E2" s="22" t="n"/>
    </row>
    <row r="3">
      <c r="A3" s="24" t="n"/>
      <c r="B3" s="22" t="n"/>
      <c r="C3" s="23" t="n"/>
      <c r="D3" s="23" t="n"/>
      <c r="E3" s="22" t="n"/>
    </row>
    <row r="4">
      <c r="A4" s="24" t="n"/>
      <c r="B4" s="22" t="n"/>
      <c r="C4" s="23" t="n"/>
      <c r="D4" s="23" t="n"/>
      <c r="E4" s="22" t="n"/>
    </row>
    <row r="5">
      <c r="A5" s="24" t="n"/>
      <c r="B5" s="22" t="n"/>
      <c r="C5" s="23" t="n"/>
      <c r="D5" s="23" t="n"/>
      <c r="E5" s="22" t="n"/>
    </row>
    <row r="6">
      <c r="A6" s="24" t="n"/>
      <c r="B6" s="22" t="n"/>
      <c r="C6" s="23" t="n"/>
      <c r="D6" s="23" t="n"/>
      <c r="E6" s="22" t="n"/>
    </row>
  </sheetData>
  <autoFilter ref="A1:E6"/>
  <dataValidations count="1">
    <dataValidation sqref="B2:B6" showDropDown="0" showInputMessage="0" showErrorMessage="0" allowBlank="1" type="list">
      <formula1>"Cash-In,Cash-Out,E-Load,Bills Payment"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2026-08-22T12:23:26Z</dcterms:created>
  <dcterms:modified xmlns:dcterms="http://purl.org/dc/terms/" xmlns:xsi="http://www.w3.org/2001/XMLSchema-instance" xsi:type="dcterms:W3CDTF">2026-08-22T12:23:26Z</dcterms:modified>
</cp:coreProperties>
</file>