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README" sheetId="2" state="visible" r:id="rId2"/>
    <sheet xmlns:r="http://schemas.openxmlformats.org/officeDocument/2006/relationships" name="TRADES" sheetId="3" state="visible" r:id="rId3"/>
    <sheet xmlns:r="http://schemas.openxmlformats.org/officeDocument/2006/relationships" name="PORTFOLIO" sheetId="4" state="visible" r:id="rId4"/>
    <sheet xmlns:r="http://schemas.openxmlformats.org/officeDocument/2006/relationships" name="DIVIDENDS" sheetId="5" state="visible" r:id="rId5"/>
  </sheets>
  <definedNames>
    <definedName name="_xlnm._FilterDatabase" localSheetId="2" hidden="1">'TRADES'!$A$1:$I$7</definedName>
    <definedName name="_xlnm._FilterDatabase" localSheetId="3" hidden="1">'PORTFOLIO'!$A$1:$J$7</definedName>
    <definedName name="_xlnm._FilterDatabase" localSheetId="4" hidden="1">'DIVIDENDS'!$A$1:$G$7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14">
    <font>
      <name val="Calibri"/>
      <family val="2"/>
      <color theme="1"/>
      <sz val="11"/>
      <scheme val="minor"/>
    </font>
    <font>
      <b val="1"/>
      <color rgb="00101828"/>
      <sz val="16"/>
    </font>
    <font>
      <color rgb="00667085"/>
      <sz val="12"/>
    </font>
    <font>
      <b val="1"/>
      <color rgb="00101828"/>
      <sz val="12"/>
    </font>
    <font>
      <sz val="11"/>
    </font>
    <font>
      <color rgb="00667085"/>
      <sz val="9"/>
    </font>
    <font>
      <b val="1"/>
      <color rgb="00DC2626"/>
    </font>
    <font>
      <b val="1"/>
      <color rgb="00FFFFFF"/>
      <sz val="11"/>
    </font>
    <font>
      <color rgb="00667085"/>
      <sz val="10"/>
    </font>
    <font>
      <b val="1"/>
      <color rgb="00667085"/>
      <sz val="11"/>
    </font>
    <font>
      <b val="1"/>
      <color rgb="00101828"/>
      <sz val="18"/>
    </font>
    <font>
      <b val="1"/>
      <sz val="11"/>
    </font>
    <font>
      <b val="1"/>
      <color rgb="00667085"/>
      <sz val="9"/>
    </font>
    <font>
      <sz val="10"/>
    </font>
  </fonts>
  <fills count="6">
    <fill>
      <patternFill/>
    </fill>
    <fill>
      <patternFill patternType="gray125"/>
    </fill>
    <fill>
      <patternFill patternType="solid">
        <fgColor rgb="00065F46"/>
      </patternFill>
    </fill>
    <fill>
      <patternFill patternType="solid">
        <fgColor rgb="00ECFDF5"/>
      </patternFill>
    </fill>
    <fill>
      <patternFill patternType="solid">
        <fgColor rgb="00FEF3C7"/>
      </patternFill>
    </fill>
    <fill>
      <patternFill patternType="solid">
        <fgColor rgb="00F0F9FF"/>
      </patternFill>
    </fill>
  </fills>
  <borders count="2">
    <border>
      <left/>
      <right/>
      <top/>
      <bottom/>
      <diagonal/>
    </border>
    <border>
      <left style="thin">
        <color rgb="00E4E7EC"/>
      </left>
      <right style="thin">
        <color rgb="00E4E7EC"/>
      </right>
      <top style="thin">
        <color rgb="00E4E7EC"/>
      </top>
      <bottom style="thin">
        <color rgb="00E4E7EC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8" fillId="0" borderId="0" pivotButton="0" quotePrefix="0" xfId="0"/>
    <xf numFmtId="0" fontId="9" fillId="3" borderId="0" pivotButton="0" quotePrefix="0" xfId="0"/>
    <xf numFmtId="0" fontId="0" fillId="3" borderId="0" pivotButton="0" quotePrefix="0" xfId="0"/>
    <xf numFmtId="4" fontId="10" fillId="3" borderId="0" pivotButton="0" quotePrefix="0" xfId="0"/>
    <xf numFmtId="0" fontId="9" fillId="4" borderId="0" pivotButton="0" quotePrefix="0" xfId="0"/>
    <xf numFmtId="0" fontId="0" fillId="4" borderId="0" pivotButton="0" quotePrefix="0" xfId="0"/>
    <xf numFmtId="4" fontId="10" fillId="4" borderId="0" pivotButton="0" quotePrefix="0" xfId="0"/>
    <xf numFmtId="0" fontId="9" fillId="5" borderId="0" pivotButton="0" quotePrefix="0" xfId="0"/>
    <xf numFmtId="0" fontId="0" fillId="5" borderId="0" pivotButton="0" quotePrefix="0" xfId="0"/>
    <xf numFmtId="1" fontId="10" fillId="5" borderId="0" pivotButton="0" quotePrefix="0" xfId="0"/>
    <xf numFmtId="165" fontId="10" fillId="5" borderId="0" pivotButton="0" quotePrefix="0" xfId="0"/>
    <xf numFmtId="0" fontId="11" fillId="0" borderId="0" pivotButton="0" quotePrefix="0" xfId="0"/>
    <xf numFmtId="0" fontId="12" fillId="0" borderId="0" pivotButton="0" quotePrefix="0" xfId="0"/>
    <xf numFmtId="0" fontId="13" fillId="0" borderId="0" pivotButton="0" quotePrefix="0" xfId="0"/>
    <xf numFmtId="4" fontId="13" fillId="0" borderId="0" pivotButton="0" quotePrefix="0" xfId="0"/>
    <xf numFmtId="0" fontId="6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7" fillId="2" borderId="0" applyAlignment="1" pivotButton="0" quotePrefix="0" xfId="0">
      <alignment horizontal="center" vertical="center"/>
    </xf>
    <xf numFmtId="164" fontId="0" fillId="0" borderId="1" pivotButton="0" quotePrefix="0" xfId="0"/>
    <xf numFmtId="0" fontId="0" fillId="0" borderId="1" pivotButton="0" quotePrefix="0" xfId="0"/>
    <xf numFmtId="4" fontId="0" fillId="0" borderId="1" pivotButton="0" quotePrefix="0" xfId="0"/>
  </cellXfs>
  <cellStyles count="1">
    <cellStyle name="Normal" xfId="0" builtinId="0" hidden="0"/>
  </cellStyles>
  <dxfs count="2">
    <dxf>
      <font>
        <b val="1"/>
        <color rgb="00065F46"/>
      </font>
    </dxf>
    <dxf>
      <font>
        <b val="1"/>
        <color rgb="00DC262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F3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2" customWidth="1" min="2" max="2"/>
    <col width="18" customWidth="1" min="3" max="3"/>
    <col width="4" customWidth="1" min="4" max="4"/>
    <col width="32" customWidth="1" min="5" max="5"/>
    <col width="18" customWidth="1" min="6" max="6"/>
    <col width="4" customWidth="1" min="7" max="7"/>
  </cols>
  <sheetData>
    <row r="2">
      <c r="B2" s="1" t="inlineStr">
        <is>
          <t>📈 PSE PORTFOLIO DASHBOARD</t>
        </is>
      </c>
    </row>
    <row r="3">
      <c r="B3" s="2" t="inlineStr">
        <is>
          <t>Auto-compute — update 'Market Price' sa PORTFOLIO</t>
        </is>
      </c>
    </row>
    <row r="5">
      <c r="B5" s="3" t="inlineStr">
        <is>
          <t>TOTAL INVESTED (cost ng hawak)</t>
        </is>
      </c>
      <c r="C5" s="4" t="n"/>
      <c r="E5" s="3" t="inlineStr">
        <is>
          <t>MARKET VALUE (sa current presyo)</t>
        </is>
      </c>
      <c r="F5" s="4" t="n"/>
    </row>
    <row r="6">
      <c r="B6" s="5">
        <f>SUM(PORTFOLIO!G2:G7)</f>
        <v/>
      </c>
      <c r="C6" s="4" t="n"/>
      <c r="E6" s="5">
        <f>SUM(PORTFOLIO!I2:I7)</f>
        <v/>
      </c>
      <c r="F6" s="4" t="n"/>
    </row>
    <row r="8">
      <c r="B8" s="6" t="inlineStr">
        <is>
          <t>UNREALIZED P&amp;L</t>
        </is>
      </c>
      <c r="C8" s="7" t="n"/>
      <c r="E8" s="6" t="inlineStr">
        <is>
          <t>REALIZED P&amp;L (lahat ng sell)</t>
        </is>
      </c>
      <c r="F8" s="7" t="n"/>
    </row>
    <row r="9">
      <c r="B9" s="8">
        <f>SUM(PORTFOLIO!J2:J7)</f>
        <v/>
      </c>
      <c r="C9" s="7" t="n"/>
      <c r="E9" s="8">
        <f>SUMIF(TRADES!C2:C7,"SELL",TRADES!H2:H7)</f>
        <v/>
      </c>
      <c r="F9" s="7" t="n"/>
    </row>
    <row r="11">
      <c r="B11" s="3" t="inlineStr">
        <is>
          <t>DIVIDENDS NET (after 10% tax)</t>
        </is>
      </c>
      <c r="C11" s="4" t="n"/>
      <c r="E11" s="3" t="inlineStr">
        <is>
          <t>TOTAL RETURN (realized+unrealized+divs)</t>
        </is>
      </c>
      <c r="F11" s="4" t="n"/>
    </row>
    <row r="12">
      <c r="B12" s="5">
        <f>SUM(DIVIDENDS!G2:G7)</f>
        <v/>
      </c>
      <c r="C12" s="4" t="n"/>
      <c r="E12" s="5">
        <f>SUM(PORTFOLIO!J2:J7)+SUMIF(TRADES!C2:C7,"SELL",TRADES!H2:H7)+SUM(DIVIDENDS!G2:G7)</f>
        <v/>
      </c>
      <c r="F12" s="4" t="n"/>
    </row>
    <row r="14">
      <c r="B14" s="9" t="inlineStr">
        <is>
          <t>SELL WINS</t>
        </is>
      </c>
      <c r="C14" s="10" t="n"/>
      <c r="E14" s="9" t="inlineStr">
        <is>
          <t>WIN RATE</t>
        </is>
      </c>
      <c r="F14" s="10" t="n"/>
    </row>
    <row r="15">
      <c r="B15" s="11">
        <f>COUNTIFS(TRADES!C2:C7,"SELL",TRADES!H2:H7,"&gt;0")</f>
        <v/>
      </c>
      <c r="C15" s="10" t="n"/>
      <c r="E15" s="12">
        <f>IF(COUNTIF(TRADES!C2:C7,"SELL")=0,0,COUNTIFS(TRADES!C2:C7,"SELL",TRADES!H2:H7,"&gt;0")/COUNTIF(TRADES!C2:C7,"SELL"))</f>
        <v/>
      </c>
      <c r="F15" s="10" t="n"/>
    </row>
    <row r="17">
      <c r="B17" s="13" t="inlineStr">
        <is>
          <t>PER-TICKER SNAPSHOT</t>
        </is>
      </c>
    </row>
    <row r="18">
      <c r="B18" s="14" t="inlineStr">
        <is>
          <t>Ticker</t>
        </is>
      </c>
      <c r="C18" s="14" t="inlineStr">
        <is>
          <t>Holding</t>
        </is>
      </c>
      <c r="D18" s="14" t="inlineStr">
        <is>
          <t>Value (₱)</t>
        </is>
      </c>
      <c r="E18" s="14" t="inlineStr">
        <is>
          <t>Div net (₱)</t>
        </is>
      </c>
    </row>
    <row r="19">
      <c r="B19" s="15">
        <f>IF(PORTFOLIO!A2="","",PORTFOLIO!A2)</f>
        <v/>
      </c>
      <c r="C19" s="16">
        <f>IF(PORTFOLIO!A2="","",PORTFOLIO!F2)</f>
        <v/>
      </c>
      <c r="D19" s="16">
        <f>IF(PORTFOLIO!A2="","",IF(PORTFOLIO!I2="",PORTFOLIO!G2,PORTFOLIO!I2))</f>
        <v/>
      </c>
      <c r="E19" s="16">
        <f>IF(PORTFOLIO!A2="","",SUMIF(DIVIDENDS!B:B,PORTFOLIO!A2,DIVIDENDS!G:G))</f>
        <v/>
      </c>
    </row>
    <row r="20">
      <c r="B20" s="15">
        <f>IF(PORTFOLIO!A3="","",PORTFOLIO!A3)</f>
        <v/>
      </c>
      <c r="C20" s="16">
        <f>IF(PORTFOLIO!A3="","",PORTFOLIO!F3)</f>
        <v/>
      </c>
      <c r="D20" s="16">
        <f>IF(PORTFOLIO!A3="","",IF(PORTFOLIO!I3="",PORTFOLIO!G3,PORTFOLIO!I3))</f>
        <v/>
      </c>
      <c r="E20" s="16">
        <f>IF(PORTFOLIO!A3="","",SUMIF(DIVIDENDS!B:B,PORTFOLIO!A3,DIVIDENDS!G:G))</f>
        <v/>
      </c>
    </row>
    <row r="21">
      <c r="B21" s="15">
        <f>IF(PORTFOLIO!A4="","",PORTFOLIO!A4)</f>
        <v/>
      </c>
      <c r="C21" s="16">
        <f>IF(PORTFOLIO!A4="","",PORTFOLIO!F4)</f>
        <v/>
      </c>
      <c r="D21" s="16">
        <f>IF(PORTFOLIO!A4="","",IF(PORTFOLIO!I4="",PORTFOLIO!G4,PORTFOLIO!I4))</f>
        <v/>
      </c>
      <c r="E21" s="16">
        <f>IF(PORTFOLIO!A4="","",SUMIF(DIVIDENDS!B:B,PORTFOLIO!A4,DIVIDENDS!G:G))</f>
        <v/>
      </c>
    </row>
    <row r="22">
      <c r="B22" s="15">
        <f>IF(PORTFOLIO!A5="","",PORTFOLIO!A5)</f>
        <v/>
      </c>
      <c r="C22" s="16">
        <f>IF(PORTFOLIO!A5="","",PORTFOLIO!F5)</f>
        <v/>
      </c>
      <c r="D22" s="16">
        <f>IF(PORTFOLIO!A5="","",IF(PORTFOLIO!I5="",PORTFOLIO!G5,PORTFOLIO!I5))</f>
        <v/>
      </c>
      <c r="E22" s="16">
        <f>IF(PORTFOLIO!A5="","",SUMIF(DIVIDENDS!B:B,PORTFOLIO!A5,DIVIDENDS!G:G))</f>
        <v/>
      </c>
    </row>
    <row r="23">
      <c r="B23" s="15">
        <f>IF(PORTFOLIO!A6="","",PORTFOLIO!A6)</f>
        <v/>
      </c>
      <c r="C23" s="16">
        <f>IF(PORTFOLIO!A6="","",PORTFOLIO!F6)</f>
        <v/>
      </c>
      <c r="D23" s="16">
        <f>IF(PORTFOLIO!A6="","",IF(PORTFOLIO!I6="",PORTFOLIO!G6,PORTFOLIO!I6))</f>
        <v/>
      </c>
      <c r="E23" s="16">
        <f>IF(PORTFOLIO!A6="","",SUMIF(DIVIDENDS!B:B,PORTFOLIO!A6,DIVIDENDS!G:G))</f>
        <v/>
      </c>
    </row>
    <row r="24">
      <c r="B24" s="15">
        <f>IF(PORTFOLIO!A7="","",PORTFOLIO!A7)</f>
        <v/>
      </c>
      <c r="C24" s="16">
        <f>IF(PORTFOLIO!A7="","",PORTFOLIO!F7)</f>
        <v/>
      </c>
      <c r="D24" s="16">
        <f>IF(PORTFOLIO!A7="","",IF(PORTFOLIO!I7="",PORTFOLIO!G7,PORTFOLIO!I7))</f>
        <v/>
      </c>
      <c r="E24" s="16">
        <f>IF(PORTFOLIO!A7="","",SUMIF(DIVIDENDS!B:B,PORTFOLIO!A7,DIVIDENDS!G:G))</f>
        <v/>
      </c>
    </row>
    <row r="31">
      <c r="B31" s="17" t="inlineStr">
        <is>
          <t>DEMO VERSION — limited rows. Full version: 250 rows per sheet.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B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TRADEJOURNALPH — PSE Trading Journal at Dividend Tracker</t>
        </is>
      </c>
    </row>
    <row r="3">
      <c r="B3" s="18" t="inlineStr">
        <is>
          <t>Para sa Pilipinong stock investor. Gumagana sa Excel at Google Sheets.</t>
        </is>
      </c>
    </row>
    <row r="4">
      <c r="B4" t="inlineStr"/>
    </row>
    <row r="5">
      <c r="B5" s="19" t="inlineStr">
        <is>
          <t>PAANO GAMITIN:</t>
        </is>
      </c>
    </row>
    <row r="6">
      <c r="B6" s="20" t="inlineStr">
        <is>
          <t>1. I-log ang bawat buy/sell sa TRADES (date, ticker, side, qty, presyo, fees).</t>
        </is>
      </c>
    </row>
    <row r="7">
      <c r="B7" s="20" t="inlineStr">
        <is>
          <t>2. Sa PORTFOLIO, i-list ang mga hawak mong stocks — kusang-compute ang avg cost at holdings galing TRADES.</t>
        </is>
      </c>
    </row>
    <row r="8">
      <c r="B8" s="20" t="inlineStr">
        <is>
          <t>3. I-log ang dividends sa DIVIDENDS — kusang-bawas ang 10% withholding tax.</t>
        </is>
      </c>
    </row>
    <row r="9">
      <c r="B9" s="20" t="inlineStr">
        <is>
          <t>4. DASHBOARD = buong kuwento: invested, market value, realized P&amp;L, dividends net.</t>
        </is>
      </c>
    </row>
    <row r="10">
      <c r="B10" t="inlineStr"/>
    </row>
    <row r="11">
      <c r="B11" s="19" t="inlineStr">
        <is>
          <t>MGA SHEET:</t>
        </is>
      </c>
    </row>
    <row r="12">
      <c r="B12" s="20" t="inlineStr">
        <is>
          <t>• TRADES — buy/sell log. Ang SELL rows ay kusang-compute ng realized P&amp;L gamit ang avg cost mo.</t>
        </is>
      </c>
    </row>
    <row r="13">
      <c r="B13" s="20" t="inlineStr">
        <is>
          <t>• PORTFOLIO — per-ticker: total bought, avg cost, total sold, hawak na shares, market value, unrealized P&amp;L.</t>
        </is>
      </c>
    </row>
    <row r="14">
      <c r="B14" s="20" t="inlineStr">
        <is>
          <t>• DIVIDENDS — cash dividends: gross, 10% tax (auto), net. Per ticker totals sa dashboard.</t>
        </is>
      </c>
    </row>
    <row r="15">
      <c r="B15" s="20" t="inlineStr">
        <is>
          <t>• DASHBOARD — lahat ng totals + win rate ng sells.</t>
        </is>
      </c>
    </row>
    <row r="16">
      <c r="B16" t="inlineStr"/>
    </row>
    <row r="17">
      <c r="B17" s="19" t="inlineStr">
        <is>
          <t>IMPORTANTE:</t>
        </is>
      </c>
    </row>
    <row r="18">
      <c r="B18" s="20" t="inlineStr">
        <is>
          <t>• Wag i-edit ang grey formula cells. Ang 'market price' sa PORTFOLIO ang i-update manually.</t>
        </is>
      </c>
    </row>
    <row r="19">
      <c r="B19" s="20" t="inlineStr">
        <is>
          <t>• PSE settlement fees default: buy 0.25% ng presyo, sell 0.60% (may VAT) — edit lang sa TRADES kung iba.</t>
        </is>
      </c>
    </row>
    <row r="20">
      <c r="B20" s="20" t="inlineStr">
        <is>
          <t>• Ang realized P&amp;L ng SELL = (sell presyo − avg cost) × qty − fees.</t>
        </is>
      </c>
    </row>
    <row r="21">
      <c r="B21" t="inlineStr"/>
    </row>
    <row r="22">
      <c r="B22" s="21" t="inlineStr">
        <is>
          <t>TradeJournalPH v1.0 · 2026-08-22</t>
        </is>
      </c>
    </row>
    <row r="24">
      <c r="B24" s="17" t="inlineStr">
        <is>
          <t>*** DEMO VERSION — limited rows. Full version = 250 rows + free updates. ***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8" customWidth="1" min="3" max="3"/>
    <col width="9" customWidth="1" min="4" max="4"/>
    <col width="12" customWidth="1" min="5" max="5"/>
    <col width="11" customWidth="1" min="6" max="6"/>
    <col width="13" customWidth="1" min="7" max="7"/>
    <col width="15" customWidth="1" min="8" max="8"/>
    <col width="22" customWidth="1" min="9" max="9"/>
  </cols>
  <sheetData>
    <row r="1">
      <c r="A1" s="22" t="inlineStr">
        <is>
          <t>Date</t>
        </is>
      </c>
      <c r="B1" s="22" t="inlineStr">
        <is>
          <t>Ticker</t>
        </is>
      </c>
      <c r="C1" s="22" t="inlineStr">
        <is>
          <t>Side</t>
        </is>
      </c>
      <c r="D1" s="22" t="inlineStr">
        <is>
          <t>Qty</t>
        </is>
      </c>
      <c r="E1" s="22" t="inlineStr">
        <is>
          <t>Price (₱)</t>
        </is>
      </c>
      <c r="F1" s="22" t="inlineStr">
        <is>
          <t>Fees (₱)</t>
        </is>
      </c>
      <c r="G1" s="22" t="inlineStr">
        <is>
          <t>Amount (₱)</t>
        </is>
      </c>
      <c r="H1" s="22" t="inlineStr">
        <is>
          <t>Realized P&amp;L (₱)</t>
        </is>
      </c>
      <c r="I1" s="22" t="inlineStr">
        <is>
          <t>Notes</t>
        </is>
      </c>
    </row>
    <row r="2">
      <c r="A2" s="23" t="n">
        <v>46235</v>
      </c>
      <c r="B2" s="24" t="inlineStr">
        <is>
          <t>SMC</t>
        </is>
      </c>
      <c r="C2" s="24" t="inlineStr">
        <is>
          <t>BUY</t>
        </is>
      </c>
      <c r="D2" s="24" t="n">
        <v>100</v>
      </c>
      <c r="E2" s="25" t="n">
        <v>100</v>
      </c>
      <c r="F2" s="25" t="n">
        <v>25</v>
      </c>
      <c r="G2" s="25">
        <f>IF(C2="","",IF(C2="BUY",D2*E2+F2,D2*E2-F2))</f>
        <v/>
      </c>
      <c r="H2" s="25">
        <f>IF(C2&lt;&gt;"SELL","",IFERROR((E2-VLOOKUP(B2,PORTFOLIO!A:F,5,FALSE))*D2-F2,""))</f>
        <v/>
      </c>
      <c r="I2" s="24" t="n"/>
    </row>
    <row r="3">
      <c r="A3" s="23" t="n">
        <v>46256</v>
      </c>
      <c r="B3" s="24" t="inlineStr">
        <is>
          <t>SMC</t>
        </is>
      </c>
      <c r="C3" s="24" t="inlineStr">
        <is>
          <t>SELL</t>
        </is>
      </c>
      <c r="D3" s="24" t="n">
        <v>40</v>
      </c>
      <c r="E3" s="25" t="n">
        <v>115</v>
      </c>
      <c r="F3" s="25" t="n">
        <v>27.6</v>
      </c>
      <c r="G3" s="25">
        <f>IF(C3="","",IF(C3="BUY",D3*E3+F3,D3*E3-F3))</f>
        <v/>
      </c>
      <c r="H3" s="25">
        <f>IF(C3&lt;&gt;"SELL","",IFERROR((E3-VLOOKUP(B3,PORTFOLIO!A:F,5,FALSE))*D3-F3,""))</f>
        <v/>
      </c>
      <c r="I3" s="24" t="n"/>
    </row>
    <row r="4">
      <c r="A4" s="23" t="n"/>
      <c r="B4" s="24" t="n"/>
      <c r="C4" s="24" t="n"/>
      <c r="D4" s="24" t="n"/>
      <c r="E4" s="25" t="n"/>
      <c r="F4" s="25" t="n"/>
      <c r="G4" s="25">
        <f>IF(C4="","",IF(C4="BUY",D4*E4+F4,D4*E4-F4))</f>
        <v/>
      </c>
      <c r="H4" s="25">
        <f>IF(C4&lt;&gt;"SELL","",IFERROR((E4-VLOOKUP(B4,PORTFOLIO!A:F,5,FALSE))*D4-F4,""))</f>
        <v/>
      </c>
      <c r="I4" s="24" t="n"/>
    </row>
    <row r="5">
      <c r="A5" s="23" t="n"/>
      <c r="B5" s="24" t="n"/>
      <c r="C5" s="24" t="n"/>
      <c r="D5" s="24" t="n"/>
      <c r="E5" s="25" t="n"/>
      <c r="F5" s="25" t="n"/>
      <c r="G5" s="25">
        <f>IF(C5="","",IF(C5="BUY",D5*E5+F5,D5*E5-F5))</f>
        <v/>
      </c>
      <c r="H5" s="25">
        <f>IF(C5&lt;&gt;"SELL","",IFERROR((E5-VLOOKUP(B5,PORTFOLIO!A:F,5,FALSE))*D5-F5,""))</f>
        <v/>
      </c>
      <c r="I5" s="24" t="n"/>
    </row>
    <row r="6">
      <c r="A6" s="23" t="n"/>
      <c r="B6" s="24" t="n"/>
      <c r="C6" s="24" t="n"/>
      <c r="D6" s="24" t="n"/>
      <c r="E6" s="25" t="n"/>
      <c r="F6" s="25" t="n"/>
      <c r="G6" s="25">
        <f>IF(C6="","",IF(C6="BUY",D6*E6+F6,D6*E6-F6))</f>
        <v/>
      </c>
      <c r="H6" s="25">
        <f>IF(C6&lt;&gt;"SELL","",IFERROR((E6-VLOOKUP(B6,PORTFOLIO!A:F,5,FALSE))*D6-F6,""))</f>
        <v/>
      </c>
      <c r="I6" s="24" t="n"/>
    </row>
    <row r="7">
      <c r="A7" s="23" t="n"/>
      <c r="B7" s="24" t="n"/>
      <c r="C7" s="24" t="n"/>
      <c r="D7" s="24" t="n"/>
      <c r="E7" s="25" t="n"/>
      <c r="F7" s="25" t="n"/>
      <c r="G7" s="25">
        <f>IF(C7="","",IF(C7="BUY",D7*E7+F7,D7*E7-F7))</f>
        <v/>
      </c>
      <c r="H7" s="25">
        <f>IF(C7&lt;&gt;"SELL","",IFERROR((E7-VLOOKUP(B7,PORTFOLIO!A:F,5,FALSE))*D7-F7,""))</f>
        <v/>
      </c>
      <c r="I7" s="24" t="n"/>
    </row>
  </sheetData>
  <autoFilter ref="A1:I7"/>
  <conditionalFormatting sqref="H2:H7">
    <cfRule type="cellIs" priority="1" operator="greaterThan" dxfId="0">
      <formula>0</formula>
    </cfRule>
    <cfRule type="cellIs" priority="2" operator="lessThan" dxfId="1">
      <formula>0</formula>
    </cfRule>
  </conditionalFormatting>
  <dataValidations count="1">
    <dataValidation sqref="C2:C7" showDropDown="0" showInputMessage="0" showErrorMessage="0" allowBlank="1" type="list">
      <formula1>"BUY,SELL"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1" customWidth="1" min="2" max="2"/>
    <col width="12" customWidth="1" min="3" max="3"/>
    <col width="10" customWidth="1" min="4" max="4"/>
    <col width="16" customWidth="1" min="5" max="5"/>
    <col width="11" customWidth="1" min="6" max="6"/>
    <col width="12" customWidth="1" min="7" max="7"/>
    <col width="13" customWidth="1" min="8" max="8"/>
    <col width="13" customWidth="1" min="9" max="9"/>
    <col width="15" customWidth="1" min="10" max="10"/>
  </cols>
  <sheetData>
    <row r="1">
      <c r="A1" s="22" t="inlineStr">
        <is>
          <t>Ticker</t>
        </is>
      </c>
      <c r="B1" s="22" t="inlineStr">
        <is>
          <t>Bought Qty</t>
        </is>
      </c>
      <c r="C1" s="22" t="inlineStr">
        <is>
          <t>Avg Cost (₱)</t>
        </is>
      </c>
      <c r="D1" s="22" t="inlineStr">
        <is>
          <t>Sold Qty</t>
        </is>
      </c>
      <c r="E1" s="22" t="inlineStr">
        <is>
          <t>Avg Cost basis (₱)</t>
        </is>
      </c>
      <c r="F1" s="22" t="inlineStr">
        <is>
          <t>Holding Qty</t>
        </is>
      </c>
      <c r="G1" s="22" t="inlineStr">
        <is>
          <t>Invested (₱)</t>
        </is>
      </c>
      <c r="H1" s="22" t="inlineStr">
        <is>
          <t>Market Price (₱)</t>
        </is>
      </c>
      <c r="I1" s="22" t="inlineStr">
        <is>
          <t>Market Value (₱)</t>
        </is>
      </c>
      <c r="J1" s="22" t="inlineStr">
        <is>
          <t>Unrealized P&amp;L (₱)</t>
        </is>
      </c>
    </row>
    <row r="2">
      <c r="A2" s="24" t="inlineStr">
        <is>
          <t>SMC</t>
        </is>
      </c>
      <c r="B2" s="24">
        <f>IF(A2="","",SUMIFS(TRADES!D:D,TRADES!B:B,A2,TRADES!C:C,"BUY"))</f>
        <v/>
      </c>
      <c r="C2" s="25">
        <f>IF(OR(A2="",B2=0),"",IFERROR(SUMIFS(TRADES!G:G,TRADES!B:B,A2,TRADES!C:C,"BUY")/B2,""))</f>
        <v/>
      </c>
      <c r="D2" s="24">
        <f>IF(A2="","",SUMIFS(TRADES!D:D,TRADES!B:B,A2,TRADES!C:C,"SELL"))</f>
        <v/>
      </c>
      <c r="E2" s="25">
        <f>IF(OR(A2="",C2=""),"",C2)</f>
        <v/>
      </c>
      <c r="F2" s="24">
        <f>IF(A2="","",B2-D2)</f>
        <v/>
      </c>
      <c r="G2" s="25">
        <f>IF(A2="","",F2*C2)</f>
        <v/>
      </c>
      <c r="H2" s="25" t="n">
        <v>115</v>
      </c>
      <c r="I2" s="25">
        <f>IF(OR(A2="",H2=""),"",F2*H2)</f>
        <v/>
      </c>
      <c r="J2" s="25">
        <f>IF(OR(A2="",I2=""),"",I2-G2)</f>
        <v/>
      </c>
    </row>
    <row r="3">
      <c r="A3" s="24" t="n"/>
      <c r="B3" s="24">
        <f>IF(A3="","",SUMIFS(TRADES!D:D,TRADES!B:B,A3,TRADES!C:C,"BUY"))</f>
        <v/>
      </c>
      <c r="C3" s="25">
        <f>IF(OR(A3="",B3=0),"",IFERROR(SUMIFS(TRADES!G:G,TRADES!B:B,A3,TRADES!C:C,"BUY")/B3,""))</f>
        <v/>
      </c>
      <c r="D3" s="24">
        <f>IF(A3="","",SUMIFS(TRADES!D:D,TRADES!B:B,A3,TRADES!C:C,"SELL"))</f>
        <v/>
      </c>
      <c r="E3" s="25">
        <f>IF(OR(A3="",C3=""),"",C3)</f>
        <v/>
      </c>
      <c r="F3" s="24">
        <f>IF(A3="","",B3-D3)</f>
        <v/>
      </c>
      <c r="G3" s="25">
        <f>IF(A3="","",F3*C3)</f>
        <v/>
      </c>
      <c r="H3" s="25" t="n"/>
      <c r="I3" s="25">
        <f>IF(OR(A3="",H3=""),"",F3*H3)</f>
        <v/>
      </c>
      <c r="J3" s="25">
        <f>IF(OR(A3="",I3=""),"",I3-G3)</f>
        <v/>
      </c>
    </row>
    <row r="4">
      <c r="A4" s="24" t="n"/>
      <c r="B4" s="24">
        <f>IF(A4="","",SUMIFS(TRADES!D:D,TRADES!B:B,A4,TRADES!C:C,"BUY"))</f>
        <v/>
      </c>
      <c r="C4" s="25">
        <f>IF(OR(A4="",B4=0),"",IFERROR(SUMIFS(TRADES!G:G,TRADES!B:B,A4,TRADES!C:C,"BUY")/B4,""))</f>
        <v/>
      </c>
      <c r="D4" s="24">
        <f>IF(A4="","",SUMIFS(TRADES!D:D,TRADES!B:B,A4,TRADES!C:C,"SELL"))</f>
        <v/>
      </c>
      <c r="E4" s="25">
        <f>IF(OR(A4="",C4=""),"",C4)</f>
        <v/>
      </c>
      <c r="F4" s="24">
        <f>IF(A4="","",B4-D4)</f>
        <v/>
      </c>
      <c r="G4" s="25">
        <f>IF(A4="","",F4*C4)</f>
        <v/>
      </c>
      <c r="H4" s="25" t="n"/>
      <c r="I4" s="25">
        <f>IF(OR(A4="",H4=""),"",F4*H4)</f>
        <v/>
      </c>
      <c r="J4" s="25">
        <f>IF(OR(A4="",I4=""),"",I4-G4)</f>
        <v/>
      </c>
    </row>
    <row r="5">
      <c r="A5" s="24" t="n"/>
      <c r="B5" s="24">
        <f>IF(A5="","",SUMIFS(TRADES!D:D,TRADES!B:B,A5,TRADES!C:C,"BUY"))</f>
        <v/>
      </c>
      <c r="C5" s="25">
        <f>IF(OR(A5="",B5=0),"",IFERROR(SUMIFS(TRADES!G:G,TRADES!B:B,A5,TRADES!C:C,"BUY")/B5,""))</f>
        <v/>
      </c>
      <c r="D5" s="24">
        <f>IF(A5="","",SUMIFS(TRADES!D:D,TRADES!B:B,A5,TRADES!C:C,"SELL"))</f>
        <v/>
      </c>
      <c r="E5" s="25">
        <f>IF(OR(A5="",C5=""),"",C5)</f>
        <v/>
      </c>
      <c r="F5" s="24">
        <f>IF(A5="","",B5-D5)</f>
        <v/>
      </c>
      <c r="G5" s="25">
        <f>IF(A5="","",F5*C5)</f>
        <v/>
      </c>
      <c r="H5" s="25" t="n"/>
      <c r="I5" s="25">
        <f>IF(OR(A5="",H5=""),"",F5*H5)</f>
        <v/>
      </c>
      <c r="J5" s="25">
        <f>IF(OR(A5="",I5=""),"",I5-G5)</f>
        <v/>
      </c>
    </row>
    <row r="6">
      <c r="A6" s="24" t="n"/>
      <c r="B6" s="24">
        <f>IF(A6="","",SUMIFS(TRADES!D:D,TRADES!B:B,A6,TRADES!C:C,"BUY"))</f>
        <v/>
      </c>
      <c r="C6" s="25">
        <f>IF(OR(A6="",B6=0),"",IFERROR(SUMIFS(TRADES!G:G,TRADES!B:B,A6,TRADES!C:C,"BUY")/B6,""))</f>
        <v/>
      </c>
      <c r="D6" s="24">
        <f>IF(A6="","",SUMIFS(TRADES!D:D,TRADES!B:B,A6,TRADES!C:C,"SELL"))</f>
        <v/>
      </c>
      <c r="E6" s="25">
        <f>IF(OR(A6="",C6=""),"",C6)</f>
        <v/>
      </c>
      <c r="F6" s="24">
        <f>IF(A6="","",B6-D6)</f>
        <v/>
      </c>
      <c r="G6" s="25">
        <f>IF(A6="","",F6*C6)</f>
        <v/>
      </c>
      <c r="H6" s="25" t="n"/>
      <c r="I6" s="25">
        <f>IF(OR(A6="",H6=""),"",F6*H6)</f>
        <v/>
      </c>
      <c r="J6" s="25">
        <f>IF(OR(A6="",I6=""),"",I6-G6)</f>
        <v/>
      </c>
    </row>
    <row r="7">
      <c r="A7" s="24" t="n"/>
      <c r="B7" s="24">
        <f>IF(A7="","",SUMIFS(TRADES!D:D,TRADES!B:B,A7,TRADES!C:C,"BUY"))</f>
        <v/>
      </c>
      <c r="C7" s="25">
        <f>IF(OR(A7="",B7=0),"",IFERROR(SUMIFS(TRADES!G:G,TRADES!B:B,A7,TRADES!C:C,"BUY")/B7,""))</f>
        <v/>
      </c>
      <c r="D7" s="24">
        <f>IF(A7="","",SUMIFS(TRADES!D:D,TRADES!B:B,A7,TRADES!C:C,"SELL"))</f>
        <v/>
      </c>
      <c r="E7" s="25">
        <f>IF(OR(A7="",C7=""),"",C7)</f>
        <v/>
      </c>
      <c r="F7" s="24">
        <f>IF(A7="","",B7-D7)</f>
        <v/>
      </c>
      <c r="G7" s="25">
        <f>IF(A7="","",F7*C7)</f>
        <v/>
      </c>
      <c r="H7" s="25" t="n"/>
      <c r="I7" s="25">
        <f>IF(OR(A7="",H7=""),"",F7*H7)</f>
        <v/>
      </c>
      <c r="J7" s="25">
        <f>IF(OR(A7="",I7=""),"",I7-G7)</f>
        <v/>
      </c>
    </row>
  </sheetData>
  <autoFilter ref="A1:J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0" customWidth="1" min="4" max="4"/>
    <col width="12" customWidth="1" min="5" max="5"/>
    <col width="12" customWidth="1" min="6" max="6"/>
    <col width="12" customWidth="1" min="7" max="7"/>
  </cols>
  <sheetData>
    <row r="1">
      <c r="A1" s="22" t="inlineStr">
        <is>
          <t>Ex-Date</t>
        </is>
      </c>
      <c r="B1" s="22" t="inlineStr">
        <is>
          <t>Ticker</t>
        </is>
      </c>
      <c r="C1" s="22" t="inlineStr">
        <is>
          <t>₱ per Share</t>
        </is>
      </c>
      <c r="D1" s="22" t="inlineStr">
        <is>
          <t>Qty Held</t>
        </is>
      </c>
      <c r="E1" s="22" t="inlineStr">
        <is>
          <t>Gross (₱)</t>
        </is>
      </c>
      <c r="F1" s="22" t="inlineStr">
        <is>
          <t>Tax 10% (₱)</t>
        </is>
      </c>
      <c r="G1" s="22" t="inlineStr">
        <is>
          <t>Net (₱)</t>
        </is>
      </c>
    </row>
    <row r="2">
      <c r="A2" s="23" t="n">
        <v>46244</v>
      </c>
      <c r="B2" s="24" t="inlineStr">
        <is>
          <t>SMC</t>
        </is>
      </c>
      <c r="C2" s="25" t="n">
        <v>1</v>
      </c>
      <c r="D2" s="24" t="n">
        <v>100</v>
      </c>
      <c r="E2" s="25">
        <f>IF(B2="","",C2*D2)</f>
        <v/>
      </c>
      <c r="F2" s="25">
        <f>IF(B2="","",ROUND(E2*0.1,2))</f>
        <v/>
      </c>
      <c r="G2" s="25">
        <f>IF(B2="","",E2-F2)</f>
        <v/>
      </c>
    </row>
    <row r="3">
      <c r="A3" s="23" t="n"/>
      <c r="B3" s="24" t="n"/>
      <c r="C3" s="25" t="n"/>
      <c r="D3" s="24" t="n"/>
      <c r="E3" s="25">
        <f>IF(B3="","",C3*D3)</f>
        <v/>
      </c>
      <c r="F3" s="25">
        <f>IF(B3="","",ROUND(E3*0.1,2))</f>
        <v/>
      </c>
      <c r="G3" s="25">
        <f>IF(B3="","",E3-F3)</f>
        <v/>
      </c>
    </row>
    <row r="4">
      <c r="A4" s="23" t="n"/>
      <c r="B4" s="24" t="n"/>
      <c r="C4" s="25" t="n"/>
      <c r="D4" s="24" t="n"/>
      <c r="E4" s="25">
        <f>IF(B4="","",C4*D4)</f>
        <v/>
      </c>
      <c r="F4" s="25">
        <f>IF(B4="","",ROUND(E4*0.1,2))</f>
        <v/>
      </c>
      <c r="G4" s="25">
        <f>IF(B4="","",E4-F4)</f>
        <v/>
      </c>
    </row>
    <row r="5">
      <c r="A5" s="23" t="n"/>
      <c r="B5" s="24" t="n"/>
      <c r="C5" s="25" t="n"/>
      <c r="D5" s="24" t="n"/>
      <c r="E5" s="25">
        <f>IF(B5="","",C5*D5)</f>
        <v/>
      </c>
      <c r="F5" s="25">
        <f>IF(B5="","",ROUND(E5*0.1,2))</f>
        <v/>
      </c>
      <c r="G5" s="25">
        <f>IF(B5="","",E5-F5)</f>
        <v/>
      </c>
    </row>
    <row r="6">
      <c r="A6" s="23" t="n"/>
      <c r="B6" s="24" t="n"/>
      <c r="C6" s="25" t="n"/>
      <c r="D6" s="24" t="n"/>
      <c r="E6" s="25">
        <f>IF(B6="","",C6*D6)</f>
        <v/>
      </c>
      <c r="F6" s="25">
        <f>IF(B6="","",ROUND(E6*0.1,2))</f>
        <v/>
      </c>
      <c r="G6" s="25">
        <f>IF(B6="","",E6-F6)</f>
        <v/>
      </c>
    </row>
    <row r="7">
      <c r="A7" s="23" t="n"/>
      <c r="B7" s="24" t="n"/>
      <c r="C7" s="25" t="n"/>
      <c r="D7" s="24" t="n"/>
      <c r="E7" s="25">
        <f>IF(B7="","",C7*D7)</f>
        <v/>
      </c>
      <c r="F7" s="25">
        <f>IF(B7="","",ROUND(E7*0.1,2))</f>
        <v/>
      </c>
      <c r="G7" s="25">
        <f>IF(B7="","",E7-F7)</f>
        <v/>
      </c>
    </row>
  </sheetData>
  <autoFilter ref="A1:G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2026-08-22T12:53:11Z</dcterms:created>
  <dcterms:modified xmlns:dcterms="http://purl.org/dc/terms/" xmlns:xsi="http://www.w3.org/2001/XMLSchema-instance" xsi:type="dcterms:W3CDTF">2026-08-22T12:53:11Z</dcterms:modified>
</cp:coreProperties>
</file>